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2"/>
  </bookViews>
  <sheets>
    <sheet name="Cover Sheet" sheetId="2" r:id="rId1"/>
    <sheet name="BredPap (1965) Analysis" sheetId="1" r:id="rId2"/>
    <sheet name="Stallman (1965) Analysis" sheetId="4" r:id="rId3"/>
  </sheets>
  <definedNames>
    <definedName name="_xlnm._FilterDatabase" localSheetId="0" hidden="1">'Cover Sheet'!$B$1:$C$2</definedName>
  </definedNames>
  <calcPr calcId="145621"/>
</workbook>
</file>

<file path=xl/calcChain.xml><?xml version="1.0" encoding="utf-8"?>
<calcChain xmlns="http://schemas.openxmlformats.org/spreadsheetml/2006/main">
  <c r="H11" i="4" l="1"/>
  <c r="B15" i="4" s="1"/>
  <c r="B11" i="4"/>
  <c r="B14" i="4" s="1"/>
  <c r="B20" i="4"/>
  <c r="C20" i="4"/>
  <c r="D20" i="4"/>
  <c r="E20" i="4"/>
  <c r="F20" i="4"/>
  <c r="G20" i="4"/>
  <c r="B17" i="4" l="1"/>
  <c r="B16" i="4"/>
  <c r="F18" i="1"/>
  <c r="F16" i="1"/>
  <c r="F17" i="1"/>
  <c r="F19" i="1"/>
  <c r="G11" i="1"/>
  <c r="F11" i="1"/>
  <c r="F15" i="1"/>
  <c r="C22" i="4" l="1"/>
  <c r="G22" i="4"/>
  <c r="E23" i="4"/>
  <c r="C24" i="4"/>
  <c r="G24" i="4"/>
  <c r="E25" i="4"/>
  <c r="C26" i="4"/>
  <c r="G26" i="4"/>
  <c r="E27" i="4"/>
  <c r="C28" i="4"/>
  <c r="G28" i="4"/>
  <c r="E29" i="4"/>
  <c r="C30" i="4"/>
  <c r="G30" i="4"/>
  <c r="E31" i="4"/>
  <c r="C32" i="4"/>
  <c r="G32" i="4"/>
  <c r="E33" i="4"/>
  <c r="C34" i="4"/>
  <c r="G34" i="4"/>
  <c r="E35" i="4"/>
  <c r="C36" i="4"/>
  <c r="G36" i="4"/>
  <c r="E37" i="4"/>
  <c r="C38" i="4"/>
  <c r="G38" i="4"/>
  <c r="E39" i="4"/>
  <c r="C40" i="4"/>
  <c r="G40" i="4"/>
  <c r="E41" i="4"/>
  <c r="C42" i="4"/>
  <c r="G42" i="4"/>
  <c r="D22" i="4"/>
  <c r="B23" i="4"/>
  <c r="F23" i="4"/>
  <c r="D24" i="4"/>
  <c r="B25" i="4"/>
  <c r="F25" i="4"/>
  <c r="D26" i="4"/>
  <c r="B27" i="4"/>
  <c r="F27" i="4"/>
  <c r="D28" i="4"/>
  <c r="B29" i="4"/>
  <c r="F29" i="4"/>
  <c r="D30" i="4"/>
  <c r="B31" i="4"/>
  <c r="F31" i="4"/>
  <c r="D32" i="4"/>
  <c r="B33" i="4"/>
  <c r="F33" i="4"/>
  <c r="D34" i="4"/>
  <c r="B35" i="4"/>
  <c r="F35" i="4"/>
  <c r="D36" i="4"/>
  <c r="B37" i="4"/>
  <c r="F37" i="4"/>
  <c r="D38" i="4"/>
  <c r="B39" i="4"/>
  <c r="F39" i="4"/>
  <c r="D40" i="4"/>
  <c r="B41" i="4"/>
  <c r="F41" i="4"/>
  <c r="D42" i="4"/>
  <c r="G23" i="4"/>
  <c r="G25" i="4"/>
  <c r="C27" i="4"/>
  <c r="E28" i="4"/>
  <c r="C29" i="4"/>
  <c r="E30" i="4"/>
  <c r="G31" i="4"/>
  <c r="C33" i="4"/>
  <c r="G33" i="4"/>
  <c r="C35" i="4"/>
  <c r="E36" i="4"/>
  <c r="C37" i="4"/>
  <c r="G37" i="4"/>
  <c r="C39" i="4"/>
  <c r="E40" i="4"/>
  <c r="G41" i="4"/>
  <c r="E42" i="4"/>
  <c r="F22" i="4"/>
  <c r="D23" i="4"/>
  <c r="E22" i="4"/>
  <c r="C23" i="4"/>
  <c r="E24" i="4"/>
  <c r="C25" i="4"/>
  <c r="E26" i="4"/>
  <c r="G27" i="4"/>
  <c r="G29" i="4"/>
  <c r="C31" i="4"/>
  <c r="E32" i="4"/>
  <c r="E34" i="4"/>
  <c r="G35" i="4"/>
  <c r="E38" i="4"/>
  <c r="G39" i="4"/>
  <c r="C41" i="4"/>
  <c r="B22" i="4"/>
  <c r="B24" i="4"/>
  <c r="F24" i="4"/>
  <c r="D27" i="4"/>
  <c r="B30" i="4"/>
  <c r="F32" i="4"/>
  <c r="D35" i="4"/>
  <c r="B38" i="4"/>
  <c r="F40" i="4"/>
  <c r="D25" i="4"/>
  <c r="B28" i="4"/>
  <c r="F30" i="4"/>
  <c r="D33" i="4"/>
  <c r="B36" i="4"/>
  <c r="F38" i="4"/>
  <c r="D41" i="4"/>
  <c r="B26" i="4"/>
  <c r="F28" i="4"/>
  <c r="D31" i="4"/>
  <c r="B34" i="4"/>
  <c r="F36" i="4"/>
  <c r="D39" i="4"/>
  <c r="B42" i="4"/>
  <c r="F26" i="4"/>
  <c r="D29" i="4"/>
  <c r="B32" i="4"/>
  <c r="F34" i="4"/>
  <c r="D37" i="4"/>
  <c r="B40" i="4"/>
  <c r="F42" i="4"/>
  <c r="G16" i="1"/>
  <c r="G19" i="1"/>
  <c r="G18" i="1"/>
  <c r="G15" i="1"/>
  <c r="G17" i="1"/>
  <c r="I11" i="1" l="1"/>
  <c r="B18" i="1" l="1"/>
  <c r="B22" i="1"/>
  <c r="B26" i="1"/>
  <c r="B30" i="1"/>
  <c r="B34" i="1"/>
  <c r="B38" i="1"/>
  <c r="B42" i="1"/>
  <c r="B46" i="1"/>
  <c r="B50" i="1"/>
  <c r="B54" i="1"/>
  <c r="B58" i="1"/>
  <c r="B62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16" i="1"/>
  <c r="B20" i="1"/>
  <c r="B24" i="1"/>
  <c r="B28" i="1"/>
  <c r="B32" i="1"/>
  <c r="B36" i="1"/>
  <c r="B40" i="1"/>
  <c r="B44" i="1"/>
  <c r="B48" i="1"/>
  <c r="B52" i="1"/>
  <c r="B56" i="1"/>
  <c r="B60" i="1"/>
  <c r="B64" i="1"/>
  <c r="B17" i="1"/>
  <c r="B21" i="1"/>
  <c r="B25" i="1"/>
  <c r="B29" i="1"/>
  <c r="B33" i="1"/>
  <c r="B37" i="1"/>
  <c r="B41" i="1"/>
  <c r="B45" i="1"/>
  <c r="B49" i="1"/>
  <c r="B53" i="1"/>
  <c r="B57" i="1"/>
  <c r="B61" i="1"/>
  <c r="B65" i="1"/>
</calcChain>
</file>

<file path=xl/sharedStrings.xml><?xml version="1.0" encoding="utf-8"?>
<sst xmlns="http://schemas.openxmlformats.org/spreadsheetml/2006/main" count="40" uniqueCount="31">
  <si>
    <t>z/L</t>
  </si>
  <si>
    <t>(T(z) - T_0)/(T_L - T_0)</t>
  </si>
  <si>
    <t>rho_w</t>
  </si>
  <si>
    <t>c_w</t>
  </si>
  <si>
    <t>L</t>
  </si>
  <si>
    <t>kappa</t>
  </si>
  <si>
    <t>q_z_w</t>
  </si>
  <si>
    <t>Computed P_h</t>
  </si>
  <si>
    <t>Model parameters:</t>
  </si>
  <si>
    <t>Observations</t>
  </si>
  <si>
    <t>z</t>
  </si>
  <si>
    <t>T</t>
  </si>
  <si>
    <t>normalized T</t>
  </si>
  <si>
    <t>T_0</t>
  </si>
  <si>
    <t>T_L</t>
  </si>
  <si>
    <t>Model Data:</t>
  </si>
  <si>
    <t>T-T_0</t>
  </si>
  <si>
    <t>depth</t>
  </si>
  <si>
    <t>fraction of period</t>
  </si>
  <si>
    <t>Profiles through cycle:</t>
  </si>
  <si>
    <t>b</t>
  </si>
  <si>
    <t>a</t>
  </si>
  <si>
    <t>D</t>
  </si>
  <si>
    <t>C</t>
  </si>
  <si>
    <t>Computed constants</t>
  </si>
  <si>
    <t>q_z (negative downward)</t>
  </si>
  <si>
    <t>rho_total</t>
  </si>
  <si>
    <t>c_total</t>
  </si>
  <si>
    <t>Period</t>
  </si>
  <si>
    <t>Delta T</t>
  </si>
  <si>
    <t>Model parameters (all consistent units: m, s, kg):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</si>
</sst>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164" fontId="1" fillId="0" borderId="0" xfId="0" applyNumberFormat="1" applyFont="1"/>
    <xf numFmtId="0" fontId="0" fillId="2" borderId="0" xfId="0" applyFill="1"/>
    <xf numFmtId="11" fontId="0" fillId="2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Model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'BredPap (1965) Analysis'!$B$15:$B$65</c:f>
              <c:numCache>
                <c:formatCode>0.00E+00</c:formatCode>
                <c:ptCount val="51"/>
                <c:pt idx="0">
                  <c:v>0</c:v>
                </c:pt>
                <c:pt idx="1">
                  <c:v>7.3926794393214831E-4</c:v>
                </c:pt>
                <c:pt idx="2">
                  <c:v>1.5555556576906417E-3</c:v>
                </c:pt>
                <c:pt idx="3">
                  <c:v>2.4568873563016983E-3</c:v>
                </c:pt>
                <c:pt idx="4">
                  <c:v>3.4521232482894724E-3</c:v>
                </c:pt>
                <c:pt idx="5">
                  <c:v>4.5510466326850714E-3</c:v>
                </c:pt>
                <c:pt idx="6">
                  <c:v>5.7644600701360566E-3</c:v>
                </c:pt>
                <c:pt idx="7">
                  <c:v>7.1042915734909591E-3</c:v>
                </c:pt>
                <c:pt idx="8">
                  <c:v>8.5837118617262086E-3</c:v>
                </c:pt>
                <c:pt idx="9">
                  <c:v>1.0217263829836865E-2</c:v>
                </c:pt>
                <c:pt idx="10">
                  <c:v>1.2021005507397176E-2</c:v>
                </c:pt>
                <c:pt idx="11">
                  <c:v>1.4012667911092243E-2</c:v>
                </c:pt>
                <c:pt idx="12">
                  <c:v>1.6211829342931913E-2</c:v>
                </c:pt>
                <c:pt idx="13">
                  <c:v>1.8640107847521074E-2</c:v>
                </c:pt>
                <c:pt idx="14">
                  <c:v>2.1321373720266535E-2</c:v>
                </c:pt>
                <c:pt idx="15">
                  <c:v>2.4281984155503991E-2</c:v>
                </c:pt>
                <c:pt idx="16">
                  <c:v>2.7551042341166836E-2</c:v>
                </c:pt>
                <c:pt idx="17">
                  <c:v>3.1160683546931228E-2</c:v>
                </c:pt>
                <c:pt idx="18">
                  <c:v>3.5146391018121531E-2</c:v>
                </c:pt>
                <c:pt idx="19">
                  <c:v>3.9547344780654345E-2</c:v>
                </c:pt>
                <c:pt idx="20">
                  <c:v>4.4406806785819375E-2</c:v>
                </c:pt>
                <c:pt idx="21">
                  <c:v>4.9772546180920876E-2</c:v>
                </c:pt>
                <c:pt idx="22">
                  <c:v>5.5697308886245592E-2</c:v>
                </c:pt>
                <c:pt idx="23">
                  <c:v>6.2239336094360276E-2</c:v>
                </c:pt>
                <c:pt idx="24">
                  <c:v>6.9462936788654547E-2</c:v>
                </c:pt>
                <c:pt idx="25">
                  <c:v>7.7439119909061785E-2</c:v>
                </c:pt>
                <c:pt idx="26">
                  <c:v>8.6246292379228956E-2</c:v>
                </c:pt>
                <c:pt idx="27">
                  <c:v>9.597102985683463E-2</c:v>
                </c:pt>
                <c:pt idx="28">
                  <c:v>0.10670892778363138</c:v>
                </c:pt>
                <c:pt idx="29">
                  <c:v>0.11856554110114514</c:v>
                </c:pt>
                <c:pt idx="30">
                  <c:v>0.13165742186956125</c:v>
                </c:pt>
                <c:pt idx="31">
                  <c:v>0.1461132649897251</c:v>
                </c:pt>
                <c:pt idx="32">
                  <c:v>0.16207517329085525</c:v>
                </c:pt>
                <c:pt idx="33">
                  <c:v>0.17970005441994708</c:v>
                </c:pt>
                <c:pt idx="34">
                  <c:v>0.19916116326447175</c:v>
                </c:pt>
                <c:pt idx="35">
                  <c:v>0.22064980507058837</c:v>
                </c:pt>
                <c:pt idx="36">
                  <c:v>0.24437721599874304</c:v>
                </c:pt>
                <c:pt idx="37">
                  <c:v>0.27057663960276368</c:v>
                </c:pt>
                <c:pt idx="38">
                  <c:v>0.29950561964451045</c:v>
                </c:pt>
                <c:pt idx="39">
                  <c:v>0.33144853178275124</c:v>
                </c:pt>
                <c:pt idx="40">
                  <c:v>0.36671937902309376</c:v>
                </c:pt>
                <c:pt idx="41">
                  <c:v>0.40566487840861387</c:v>
                </c:pt>
                <c:pt idx="42">
                  <c:v>0.44866786929375219</c:v>
                </c:pt>
                <c:pt idx="43">
                  <c:v>0.49615107670525699</c:v>
                </c:pt>
                <c:pt idx="44">
                  <c:v>0.54858126678450481</c:v>
                </c:pt>
                <c:pt idx="45">
                  <c:v>0.60647383515974163</c:v>
                </c:pt>
                <c:pt idx="46">
                  <c:v>0.67039787335253898</c:v>
                </c:pt>
                <c:pt idx="47">
                  <c:v>0.74098176302190866</c:v>
                </c:pt>
                <c:pt idx="48">
                  <c:v>0.81891935303822927</c:v>
                </c:pt>
                <c:pt idx="49">
                  <c:v>0.90497678010841764</c:v>
                </c:pt>
                <c:pt idx="50">
                  <c:v>1</c:v>
                </c:pt>
              </c:numCache>
            </c:numRef>
          </c:xVal>
          <c:yVal>
            <c:numRef>
              <c:f>'BredPap (1965) Analysis'!$A$15:$A$65</c:f>
              <c:numCache>
                <c:formatCode>General</c:formatCode>
                <c:ptCount val="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Observed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'BredPap (1965) Analysis'!$G$15:$G$19</c:f>
              <c:numCache>
                <c:formatCode>General</c:formatCode>
                <c:ptCount val="5"/>
                <c:pt idx="0">
                  <c:v>0</c:v>
                </c:pt>
                <c:pt idx="1">
                  <c:v>2.6315789473684126E-2</c:v>
                </c:pt>
                <c:pt idx="2">
                  <c:v>0.10526315789473696</c:v>
                </c:pt>
                <c:pt idx="3">
                  <c:v>0.34210526315789458</c:v>
                </c:pt>
                <c:pt idx="4">
                  <c:v>1</c:v>
                </c:pt>
              </c:numCache>
            </c:numRef>
          </c:xVal>
          <c:yVal>
            <c:numRef>
              <c:f>'BredPap (1965) Analysis'!$F$15:$F$19</c:f>
              <c:numCache>
                <c:formatCode>General</c:formatCode>
                <c:ptCount val="5"/>
                <c:pt idx="0">
                  <c:v>0</c:v>
                </c:pt>
                <c:pt idx="1">
                  <c:v>0.26666666666666666</c:v>
                </c:pt>
                <c:pt idx="2">
                  <c:v>0.53333333333333333</c:v>
                </c:pt>
                <c:pt idx="3">
                  <c:v>0.79999999999999993</c:v>
                </c:pt>
                <c:pt idx="4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09120"/>
        <c:axId val="144336384"/>
      </c:scatterChart>
      <c:valAx>
        <c:axId val="143109120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i="1"/>
                </a:pPr>
                <a:r>
                  <a:rPr lang="en-US" sz="1200" i="1"/>
                  <a:t>(T(z) - T_0)/(T_L - T_0)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4336384"/>
        <c:crosses val="autoZero"/>
        <c:crossBetween val="midCat"/>
        <c:majorUnit val="0.1"/>
      </c:valAx>
      <c:valAx>
        <c:axId val="1443363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z/L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3109120"/>
        <c:crosses val="autoZero"/>
        <c:crossBetween val="midCat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555855429732059E-2"/>
          <c:y val="0.16828262405851993"/>
          <c:w val="0.9326268050415959"/>
          <c:h val="0.7913262232544895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'Stallman (1965) Analysis'!$B$22:$B$42</c:f>
              <c:numCache>
                <c:formatCode>0.00E+00</c:formatCode>
                <c:ptCount val="21"/>
                <c:pt idx="0">
                  <c:v>4.3301270189221928</c:v>
                </c:pt>
                <c:pt idx="1">
                  <c:v>2.5731243834247004</c:v>
                </c:pt>
                <c:pt idx="2">
                  <c:v>1.3588272100968373</c:v>
                </c:pt>
                <c:pt idx="3">
                  <c:v>0.57141447654114241</c:v>
                </c:pt>
                <c:pt idx="4">
                  <c:v>9.9066974351342804E-2</c:v>
                </c:pt>
                <c:pt idx="5">
                  <c:v>-0.15418251242027861</c:v>
                </c:pt>
                <c:pt idx="6">
                  <c:v>-0.26436045580186562</c:v>
                </c:pt>
                <c:pt idx="7">
                  <c:v>-0.28792906042065447</c:v>
                </c:pt>
                <c:pt idx="8">
                  <c:v>-0.26439461737067776</c:v>
                </c:pt>
                <c:pt idx="9">
                  <c:v>-0.21973252789182901</c:v>
                </c:pt>
                <c:pt idx="10">
                  <c:v>-0.16980602841057271</c:v>
                </c:pt>
                <c:pt idx="11">
                  <c:v>-0.12335947685809673</c:v>
                </c:pt>
                <c:pt idx="12">
                  <c:v>-8.4424878099237391E-2</c:v>
                </c:pt>
                <c:pt idx="13">
                  <c:v>-5.4131801245613412E-2</c:v>
                </c:pt>
                <c:pt idx="14">
                  <c:v>-3.1989347576491342E-2</c:v>
                </c:pt>
                <c:pt idx="15">
                  <c:v>-1.6740405693695323E-2</c:v>
                </c:pt>
                <c:pt idx="16">
                  <c:v>-6.8921635136197593E-3</c:v>
                </c:pt>
                <c:pt idx="17">
                  <c:v>-1.0159108228202838E-3</c:v>
                </c:pt>
                <c:pt idx="18">
                  <c:v>2.1079038855521971E-3</c:v>
                </c:pt>
                <c:pt idx="19">
                  <c:v>3.441490307586898E-3</c:v>
                </c:pt>
                <c:pt idx="20">
                  <c:v>3.696913637508569E-3</c:v>
                </c:pt>
              </c:numCache>
            </c:numRef>
          </c:xVal>
          <c:yVal>
            <c:numRef>
              <c:f>'Stallman (1965) Analysis'!$A$22:$A$42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'Stallman (1965) Analysis'!$C$22:$C$42</c:f>
              <c:numCache>
                <c:formatCode>0.00E+00</c:formatCode>
                <c:ptCount val="21"/>
                <c:pt idx="0">
                  <c:v>4.3301270189221936</c:v>
                </c:pt>
                <c:pt idx="1">
                  <c:v>3.4316549164215</c:v>
                </c:pt>
                <c:pt idx="2">
                  <c:v>2.549389600136911</c:v>
                </c:pt>
                <c:pt idx="3">
                  <c:v>1.7843567078131157</c:v>
                </c:pt>
                <c:pt idx="4">
                  <c:v>1.173625740423025</c:v>
                </c:pt>
                <c:pt idx="5">
                  <c:v>0.71705449249441156</c:v>
                </c:pt>
                <c:pt idx="6">
                  <c:v>0.39553112341284929</c:v>
                </c:pt>
                <c:pt idx="7">
                  <c:v>0.18262495570648385</c:v>
                </c:pt>
                <c:pt idx="8">
                  <c:v>5.1435174041946384E-2</c:v>
                </c:pt>
                <c:pt idx="9">
                  <c:v>-2.1856576231166699E-2</c:v>
                </c:pt>
                <c:pt idx="10">
                  <c:v>-5.6554177846555684E-2</c:v>
                </c:pt>
                <c:pt idx="11">
                  <c:v>-6.7273914323052908E-2</c:v>
                </c:pt>
                <c:pt idx="12">
                  <c:v>-6.4435067495943438E-2</c:v>
                </c:pt>
                <c:pt idx="13">
                  <c:v>-5.502858873952076E-2</c:v>
                </c:pt>
                <c:pt idx="14">
                  <c:v>-4.3432723064413967E-2</c:v>
                </c:pt>
                <c:pt idx="15">
                  <c:v>-3.2151858310912676E-2</c:v>
                </c:pt>
                <c:pt idx="16">
                  <c:v>-2.242494956630306E-2</c:v>
                </c:pt>
                <c:pt idx="17">
                  <c:v>-1.4692251996988303E-2</c:v>
                </c:pt>
                <c:pt idx="18">
                  <c:v>-8.9321126498250105E-3</c:v>
                </c:pt>
                <c:pt idx="19">
                  <c:v>-4.8898651046181407E-3</c:v>
                </c:pt>
                <c:pt idx="20">
                  <c:v>-2.2234005104707064E-3</c:v>
                </c:pt>
              </c:numCache>
            </c:numRef>
          </c:xVal>
          <c:yVal>
            <c:numRef>
              <c:f>'Stallman (1965) Analysis'!$A$22:$A$42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'Stallman (1965) Analysis'!$D$22:$D$42</c:f>
              <c:numCache>
                <c:formatCode>0.00E+00</c:formatCode>
                <c:ptCount val="21"/>
                <c:pt idx="0">
                  <c:v>6.1257422745431001E-16</c:v>
                </c:pt>
                <c:pt idx="1">
                  <c:v>0.85853053299679949</c:v>
                </c:pt>
                <c:pt idx="2">
                  <c:v>1.1905623900400737</c:v>
                </c:pt>
                <c:pt idx="3">
                  <c:v>1.2129422312719731</c:v>
                </c:pt>
                <c:pt idx="4">
                  <c:v>1.0745587660716822</c:v>
                </c:pt>
                <c:pt idx="5">
                  <c:v>0.87123700491469025</c:v>
                </c:pt>
                <c:pt idx="6">
                  <c:v>0.65989157921471497</c:v>
                </c:pt>
                <c:pt idx="7">
                  <c:v>0.47055401612713843</c:v>
                </c:pt>
                <c:pt idx="8">
                  <c:v>0.31582979141262418</c:v>
                </c:pt>
                <c:pt idx="9">
                  <c:v>0.19787595166066232</c:v>
                </c:pt>
                <c:pt idx="10">
                  <c:v>0.11325185056401706</c:v>
                </c:pt>
                <c:pt idx="11">
                  <c:v>5.6085562535043834E-2</c:v>
                </c:pt>
                <c:pt idx="12">
                  <c:v>1.9989810603293974E-2</c:v>
                </c:pt>
                <c:pt idx="13">
                  <c:v>-8.9678749390733573E-4</c:v>
                </c:pt>
                <c:pt idx="14">
                  <c:v>-1.1443375487922625E-2</c:v>
                </c:pt>
                <c:pt idx="15">
                  <c:v>-1.5411452617217346E-2</c:v>
                </c:pt>
                <c:pt idx="16">
                  <c:v>-1.5532786052683304E-2</c:v>
                </c:pt>
                <c:pt idx="17">
                  <c:v>-1.3676341174168017E-2</c:v>
                </c:pt>
                <c:pt idx="18">
                  <c:v>-1.1040016535377206E-2</c:v>
                </c:pt>
                <c:pt idx="19">
                  <c:v>-8.3313554122050378E-3</c:v>
                </c:pt>
                <c:pt idx="20">
                  <c:v>-5.920314147979275E-3</c:v>
                </c:pt>
              </c:numCache>
            </c:numRef>
          </c:xVal>
          <c:yVal>
            <c:numRef>
              <c:f>'Stallman (1965) Analysis'!$A$22:$A$42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'Stallman (1965) Analysis'!$E$22:$E$42</c:f>
              <c:numCache>
                <c:formatCode>0.00E+00</c:formatCode>
                <c:ptCount val="21"/>
                <c:pt idx="0">
                  <c:v>-4.3301270189221919</c:v>
                </c:pt>
                <c:pt idx="1">
                  <c:v>-2.5731243834246995</c:v>
                </c:pt>
                <c:pt idx="2">
                  <c:v>-1.3588272100968364</c:v>
                </c:pt>
                <c:pt idx="3">
                  <c:v>-0.57141447654114197</c:v>
                </c:pt>
                <c:pt idx="4">
                  <c:v>-9.9066974351342499E-2</c:v>
                </c:pt>
                <c:pt idx="5">
                  <c:v>0.15418251242027911</c:v>
                </c:pt>
                <c:pt idx="6">
                  <c:v>0.26436045580186568</c:v>
                </c:pt>
                <c:pt idx="7">
                  <c:v>0.28792906042065475</c:v>
                </c:pt>
                <c:pt idx="8">
                  <c:v>0.26439461737067776</c:v>
                </c:pt>
                <c:pt idx="9">
                  <c:v>0.21973252789182904</c:v>
                </c:pt>
                <c:pt idx="10">
                  <c:v>0.16980602841057274</c:v>
                </c:pt>
                <c:pt idx="11">
                  <c:v>0.12335947685809673</c:v>
                </c:pt>
                <c:pt idx="12">
                  <c:v>8.4424878099237391E-2</c:v>
                </c:pt>
                <c:pt idx="13">
                  <c:v>5.4131801245613405E-2</c:v>
                </c:pt>
                <c:pt idx="14">
                  <c:v>3.1989347576491328E-2</c:v>
                </c:pt>
                <c:pt idx="15">
                  <c:v>1.6740405693695316E-2</c:v>
                </c:pt>
                <c:pt idx="16">
                  <c:v>6.8921635136197463E-3</c:v>
                </c:pt>
                <c:pt idx="17">
                  <c:v>1.0159108228202816E-3</c:v>
                </c:pt>
                <c:pt idx="18">
                  <c:v>-2.1079038855521984E-3</c:v>
                </c:pt>
                <c:pt idx="19">
                  <c:v>-3.4414903075868988E-3</c:v>
                </c:pt>
                <c:pt idx="20">
                  <c:v>-3.6969136375085698E-3</c:v>
                </c:pt>
              </c:numCache>
            </c:numRef>
          </c:xVal>
          <c:yVal>
            <c:numRef>
              <c:f>'Stallman (1965) Analysis'!$A$22:$A$42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'Stallman (1965) Analysis'!$F$22:$F$42</c:f>
              <c:numCache>
                <c:formatCode>0.00E+00</c:formatCode>
                <c:ptCount val="21"/>
                <c:pt idx="0">
                  <c:v>-4.3301270189221928</c:v>
                </c:pt>
                <c:pt idx="1">
                  <c:v>-3.4316549164215004</c:v>
                </c:pt>
                <c:pt idx="2">
                  <c:v>-2.549389600136911</c:v>
                </c:pt>
                <c:pt idx="3">
                  <c:v>-1.7843567078131157</c:v>
                </c:pt>
                <c:pt idx="4">
                  <c:v>-1.1736257404230253</c:v>
                </c:pt>
                <c:pt idx="5">
                  <c:v>-0.71705449249441167</c:v>
                </c:pt>
                <c:pt idx="6">
                  <c:v>-0.39553112341284952</c:v>
                </c:pt>
                <c:pt idx="7">
                  <c:v>-0.1826249557064839</c:v>
                </c:pt>
                <c:pt idx="8">
                  <c:v>-5.1435174041946564E-2</c:v>
                </c:pt>
                <c:pt idx="9">
                  <c:v>2.1856576231166623E-2</c:v>
                </c:pt>
                <c:pt idx="10">
                  <c:v>5.6554177846555635E-2</c:v>
                </c:pt>
                <c:pt idx="11">
                  <c:v>6.727391432305288E-2</c:v>
                </c:pt>
                <c:pt idx="12">
                  <c:v>6.443506749594341E-2</c:v>
                </c:pt>
                <c:pt idx="13">
                  <c:v>5.5028588739520747E-2</c:v>
                </c:pt>
                <c:pt idx="14">
                  <c:v>4.343272306441396E-2</c:v>
                </c:pt>
                <c:pt idx="15">
                  <c:v>3.2151858310912669E-2</c:v>
                </c:pt>
                <c:pt idx="16">
                  <c:v>2.242494956630306E-2</c:v>
                </c:pt>
                <c:pt idx="17">
                  <c:v>1.4692251996988304E-2</c:v>
                </c:pt>
                <c:pt idx="18">
                  <c:v>8.9321126498250122E-3</c:v>
                </c:pt>
                <c:pt idx="19">
                  <c:v>4.8898651046181425E-3</c:v>
                </c:pt>
                <c:pt idx="20">
                  <c:v>2.2234005104707082E-3</c:v>
                </c:pt>
              </c:numCache>
            </c:numRef>
          </c:xVal>
          <c:yVal>
            <c:numRef>
              <c:f>'Stallman (1965) Analysis'!$A$22:$A$42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'Stallman (1965) Analysis'!$G$22:$G$42</c:f>
              <c:numCache>
                <c:formatCode>0.00E+00</c:formatCode>
                <c:ptCount val="21"/>
                <c:pt idx="0">
                  <c:v>-1.22514845490862E-15</c:v>
                </c:pt>
                <c:pt idx="1">
                  <c:v>-0.85853053299680138</c:v>
                </c:pt>
                <c:pt idx="2">
                  <c:v>-1.1905623900400739</c:v>
                </c:pt>
                <c:pt idx="3">
                  <c:v>-1.2129422312719738</c:v>
                </c:pt>
                <c:pt idx="4">
                  <c:v>-1.0745587660716822</c:v>
                </c:pt>
                <c:pt idx="5">
                  <c:v>-0.87123700491469025</c:v>
                </c:pt>
                <c:pt idx="6">
                  <c:v>-0.65989157921471497</c:v>
                </c:pt>
                <c:pt idx="7">
                  <c:v>-0.47055401612713843</c:v>
                </c:pt>
                <c:pt idx="8">
                  <c:v>-0.31582979141262418</c:v>
                </c:pt>
                <c:pt idx="9">
                  <c:v>-0.1978759516606623</c:v>
                </c:pt>
                <c:pt idx="10">
                  <c:v>-0.11325185056401704</c:v>
                </c:pt>
                <c:pt idx="11">
                  <c:v>-5.608556253504382E-2</c:v>
                </c:pt>
                <c:pt idx="12">
                  <c:v>-1.9989810603293964E-2</c:v>
                </c:pt>
                <c:pt idx="13">
                  <c:v>8.9678749390734354E-4</c:v>
                </c:pt>
                <c:pt idx="14">
                  <c:v>1.144337548792263E-2</c:v>
                </c:pt>
                <c:pt idx="15">
                  <c:v>1.5411452617217349E-2</c:v>
                </c:pt>
                <c:pt idx="16">
                  <c:v>1.5532786052683305E-2</c:v>
                </c:pt>
                <c:pt idx="17">
                  <c:v>1.3676341174168017E-2</c:v>
                </c:pt>
                <c:pt idx="18">
                  <c:v>1.1040016535377206E-2</c:v>
                </c:pt>
                <c:pt idx="19">
                  <c:v>8.3313554122050378E-3</c:v>
                </c:pt>
                <c:pt idx="20">
                  <c:v>5.920314147979275E-3</c:v>
                </c:pt>
              </c:numCache>
            </c:numRef>
          </c:xVal>
          <c:yVal>
            <c:numRef>
              <c:f>'Stallman (1965) Analysis'!$A$22:$A$41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50816"/>
        <c:axId val="144077568"/>
      </c:scatterChart>
      <c:valAx>
        <c:axId val="1440508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 - T_0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4077568"/>
        <c:crosses val="autoZero"/>
        <c:crossBetween val="midCat"/>
      </c:valAx>
      <c:valAx>
        <c:axId val="144077568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Depth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05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66673</xdr:rowOff>
    </xdr:from>
    <xdr:to>
      <xdr:col>12</xdr:col>
      <xdr:colOff>123824</xdr:colOff>
      <xdr:row>13</xdr:row>
      <xdr:rowOff>133350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95274" y="228598"/>
          <a:ext cx="7362825" cy="2009777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Copyright © Fitts Geosolutions, 2012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Excel spreadsheets for 1D heat/groundwater flow were developed to accompany the textbook </a:t>
          </a:r>
          <a:r>
            <a:rPr lang="en-US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Groundwater Science, 2nd ed.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(2012).  The textbook describes each of the methods shown here.  These spreadsheets may be used or distributed, provided that the source is acknowledged. The Excel file may be downloaded from www.fittsgeosolutions.com.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Charlie Fitts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Fitts Geosolutions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Scarborough, Maine, USA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12</xdr:row>
      <xdr:rowOff>4761</xdr:rowOff>
    </xdr:from>
    <xdr:to>
      <xdr:col>16</xdr:col>
      <xdr:colOff>409575</xdr:colOff>
      <xdr:row>33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0</xdr:row>
      <xdr:rowOff>123826</xdr:rowOff>
    </xdr:from>
    <xdr:to>
      <xdr:col>9</xdr:col>
      <xdr:colOff>428625</xdr:colOff>
      <xdr:row>7</xdr:row>
      <xdr:rowOff>38100</xdr:rowOff>
    </xdr:to>
    <xdr:sp macro="" textlink="">
      <xdr:nvSpPr>
        <xdr:cNvPr id="3" name="TextBox 2"/>
        <xdr:cNvSpPr txBox="1"/>
      </xdr:nvSpPr>
      <xdr:spPr>
        <a:xfrm>
          <a:off x="190500" y="123826"/>
          <a:ext cx="6343650" cy="124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Bredehoft and Papadopulos (1965) solution for steady 1D heat and groundwater</a:t>
          </a:r>
          <a:r>
            <a:rPr lang="en-US" sz="1100" b="1" baseline="0"/>
            <a:t> flow.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nter model data in the yellow row, insert your observed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adjust q_z_x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achieve a match.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data must be in one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consistent set of time, length, temperature units (e.g. sec, meter, celsius).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Bredehoeft, J. D. and I. S. Papaopulos. 1965. Rates of vertical groundwater movement estimated from the earth's thermal profile. 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Water Resources Research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1(2), 325--328.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12</xdr:row>
      <xdr:rowOff>166687</xdr:rowOff>
    </xdr:from>
    <xdr:to>
      <xdr:col>13</xdr:col>
      <xdr:colOff>561974</xdr:colOff>
      <xdr:row>35</xdr:row>
      <xdr:rowOff>76201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0</xdr:row>
      <xdr:rowOff>114300</xdr:rowOff>
    </xdr:from>
    <xdr:to>
      <xdr:col>9</xdr:col>
      <xdr:colOff>38100</xdr:colOff>
      <xdr:row>6</xdr:row>
      <xdr:rowOff>180976</xdr:rowOff>
    </xdr:to>
    <xdr:sp macro="" textlink="">
      <xdr:nvSpPr>
        <xdr:cNvPr id="3" name="TextBox 2"/>
        <xdr:cNvSpPr txBox="1"/>
      </xdr:nvSpPr>
      <xdr:spPr>
        <a:xfrm>
          <a:off x="161925" y="114300"/>
          <a:ext cx="7115175" cy="1209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Stallman (1965) solution for transient 1D heat and groundwater</a:t>
          </a:r>
          <a:r>
            <a:rPr lang="en-US" sz="1100" b="1" baseline="0"/>
            <a:t> flow.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nter model data in the yellow row, and the profiles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be computed automatically.  If you want your profile to be deeper or shallower, change the values in the depth column (e.g. go from 0 to 10 in 0.5 m increments).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Stallman, R. W. 1965. Steady one-dimensional fluid flow in a semi-infinite porous medium with sinusoidal surface temperature.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Journal of Geophysical Research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70(12), 2821--2827.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00"/>
  <sheetViews>
    <sheetView workbookViewId="0">
      <selection activeCell="H21" sqref="H21"/>
    </sheetView>
  </sheetViews>
  <sheetFormatPr defaultRowHeight="12.75" x14ac:dyDescent="0.2"/>
  <cols>
    <col min="1" max="1" width="9.140625" style="6"/>
    <col min="2" max="2" width="12.42578125" style="6" bestFit="1" customWidth="1"/>
    <col min="3" max="16384" width="9.140625" style="6"/>
  </cols>
  <sheetData>
    <row r="100" spans="2:2" x14ac:dyDescent="0.2">
      <c r="B100" s="5"/>
    </row>
  </sheetData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9:L65"/>
  <sheetViews>
    <sheetView workbookViewId="0">
      <selection activeCell="R16" sqref="R16"/>
    </sheetView>
  </sheetViews>
  <sheetFormatPr defaultRowHeight="15" x14ac:dyDescent="0.25"/>
  <cols>
    <col min="1" max="1" width="7.42578125" customWidth="1"/>
    <col min="2" max="2" width="20.42578125" customWidth="1"/>
    <col min="9" max="9" width="8.85546875" customWidth="1"/>
    <col min="10" max="10" width="8.7109375" customWidth="1"/>
  </cols>
  <sheetData>
    <row r="9" spans="1:12" s="2" customFormat="1" x14ac:dyDescent="0.25">
      <c r="A9" s="2" t="s">
        <v>8</v>
      </c>
    </row>
    <row r="10" spans="1:12" s="2" customFormat="1" x14ac:dyDescent="0.25">
      <c r="A10" s="2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13</v>
      </c>
      <c r="G10" s="2" t="s">
        <v>14</v>
      </c>
      <c r="I10" s="2" t="s">
        <v>7</v>
      </c>
    </row>
    <row r="11" spans="1:12" x14ac:dyDescent="0.25">
      <c r="A11" s="8">
        <v>1000</v>
      </c>
      <c r="B11" s="8">
        <v>4180</v>
      </c>
      <c r="C11" s="8">
        <v>1.5</v>
      </c>
      <c r="D11" s="8">
        <v>0.62</v>
      </c>
      <c r="E11" s="9">
        <v>4.8999999999999997E-7</v>
      </c>
      <c r="F11" s="8">
        <f>E15</f>
        <v>12.4</v>
      </c>
      <c r="G11" s="8">
        <f>E19</f>
        <v>16.2</v>
      </c>
      <c r="I11" s="1">
        <f>A11*B11*C11*E11/D11</f>
        <v>4.9553225806451611</v>
      </c>
    </row>
    <row r="13" spans="1:12" s="2" customFormat="1" x14ac:dyDescent="0.25">
      <c r="A13" s="2" t="s">
        <v>15</v>
      </c>
      <c r="B13" s="3"/>
      <c r="C13" s="3"/>
      <c r="D13" s="4" t="s">
        <v>9</v>
      </c>
      <c r="E13" s="3"/>
      <c r="F13" s="3"/>
      <c r="G13" s="3"/>
      <c r="H13" s="3"/>
      <c r="I13" s="3"/>
      <c r="J13" s="3"/>
      <c r="K13" s="3"/>
      <c r="L13" s="3"/>
    </row>
    <row r="14" spans="1:12" s="2" customFormat="1" x14ac:dyDescent="0.25">
      <c r="A14" s="2" t="s">
        <v>0</v>
      </c>
      <c r="B14" s="2" t="s">
        <v>1</v>
      </c>
      <c r="D14" s="2" t="s">
        <v>10</v>
      </c>
      <c r="E14" s="2" t="s">
        <v>11</v>
      </c>
      <c r="F14" s="2" t="s">
        <v>0</v>
      </c>
      <c r="G14" s="2" t="s">
        <v>12</v>
      </c>
    </row>
    <row r="15" spans="1:12" x14ac:dyDescent="0.25">
      <c r="A15">
        <v>0</v>
      </c>
      <c r="B15" s="1">
        <f>IF(ABS($I$11) &gt; 0.00001, (EXP($I$11*$A15) - 1)/(EXP($I$11)-1), A15)</f>
        <v>0</v>
      </c>
      <c r="D15">
        <v>0</v>
      </c>
      <c r="E15">
        <v>12.4</v>
      </c>
      <c r="F15">
        <f>D15/$C$11</f>
        <v>0</v>
      </c>
      <c r="G15">
        <f>(E15-$F$11)/($G$11-$F$11)</f>
        <v>0</v>
      </c>
    </row>
    <row r="16" spans="1:12" x14ac:dyDescent="0.25">
      <c r="A16">
        <v>0.02</v>
      </c>
      <c r="B16" s="1">
        <f t="shared" ref="B16:B65" si="0">IF(ABS($I$11) &gt; 0.00001, (EXP($I$11*$A16) - 1)/(EXP($I$11)-1), A16)</f>
        <v>7.3926794393214831E-4</v>
      </c>
      <c r="D16">
        <v>0.4</v>
      </c>
      <c r="E16">
        <v>12.5</v>
      </c>
      <c r="F16">
        <f>D16/$C$11</f>
        <v>0.26666666666666666</v>
      </c>
      <c r="G16">
        <f>(E16-$F$11)/($G$11-$F$11)</f>
        <v>2.6315789473684126E-2</v>
      </c>
    </row>
    <row r="17" spans="1:7" x14ac:dyDescent="0.25">
      <c r="A17">
        <v>0.04</v>
      </c>
      <c r="B17" s="1">
        <f t="shared" si="0"/>
        <v>1.5555556576906417E-3</v>
      </c>
      <c r="D17">
        <v>0.8</v>
      </c>
      <c r="E17">
        <v>12.8</v>
      </c>
      <c r="F17">
        <f>D17/$C$11</f>
        <v>0.53333333333333333</v>
      </c>
      <c r="G17">
        <f>(E17-$F$11)/($G$11-$F$11)</f>
        <v>0.10526315789473696</v>
      </c>
    </row>
    <row r="18" spans="1:7" x14ac:dyDescent="0.25">
      <c r="A18">
        <v>0.06</v>
      </c>
      <c r="B18" s="1">
        <f t="shared" si="0"/>
        <v>2.4568873563016983E-3</v>
      </c>
      <c r="D18">
        <v>1.2</v>
      </c>
      <c r="E18">
        <v>13.7</v>
      </c>
      <c r="F18">
        <f>D18/$C$11</f>
        <v>0.79999999999999993</v>
      </c>
      <c r="G18">
        <f>(E18-$F$11)/($G$11-$F$11)</f>
        <v>0.34210526315789458</v>
      </c>
    </row>
    <row r="19" spans="1:7" x14ac:dyDescent="0.25">
      <c r="A19">
        <v>0.08</v>
      </c>
      <c r="B19" s="1">
        <f t="shared" si="0"/>
        <v>3.4521232482894724E-3</v>
      </c>
      <c r="D19">
        <v>1.5</v>
      </c>
      <c r="E19">
        <v>16.2</v>
      </c>
      <c r="F19">
        <f>D19/$C$11</f>
        <v>1</v>
      </c>
      <c r="G19">
        <f>(E19-$F$11)/($G$11-$F$11)</f>
        <v>1</v>
      </c>
    </row>
    <row r="20" spans="1:7" x14ac:dyDescent="0.25">
      <c r="A20">
        <v>0.1</v>
      </c>
      <c r="B20" s="1">
        <f t="shared" si="0"/>
        <v>4.5510466326850714E-3</v>
      </c>
    </row>
    <row r="21" spans="1:7" x14ac:dyDescent="0.25">
      <c r="A21">
        <v>0.12</v>
      </c>
      <c r="B21" s="1">
        <f t="shared" si="0"/>
        <v>5.7644600701360566E-3</v>
      </c>
    </row>
    <row r="22" spans="1:7" x14ac:dyDescent="0.25">
      <c r="A22">
        <v>0.14000000000000001</v>
      </c>
      <c r="B22" s="1">
        <f t="shared" si="0"/>
        <v>7.1042915734909591E-3</v>
      </c>
    </row>
    <row r="23" spans="1:7" x14ac:dyDescent="0.25">
      <c r="A23">
        <v>0.16</v>
      </c>
      <c r="B23" s="1">
        <f t="shared" si="0"/>
        <v>8.5837118617262086E-3</v>
      </c>
    </row>
    <row r="24" spans="1:7" x14ac:dyDescent="0.25">
      <c r="A24">
        <v>0.18</v>
      </c>
      <c r="B24" s="1">
        <f t="shared" si="0"/>
        <v>1.0217263829836865E-2</v>
      </c>
    </row>
    <row r="25" spans="1:7" x14ac:dyDescent="0.25">
      <c r="A25">
        <v>0.2</v>
      </c>
      <c r="B25" s="1">
        <f t="shared" si="0"/>
        <v>1.2021005507397176E-2</v>
      </c>
    </row>
    <row r="26" spans="1:7" x14ac:dyDescent="0.25">
      <c r="A26">
        <v>0.22</v>
      </c>
      <c r="B26" s="1">
        <f t="shared" si="0"/>
        <v>1.4012667911092243E-2</v>
      </c>
    </row>
    <row r="27" spans="1:7" x14ac:dyDescent="0.25">
      <c r="A27">
        <v>0.24</v>
      </c>
      <c r="B27" s="1">
        <f t="shared" si="0"/>
        <v>1.6211829342931913E-2</v>
      </c>
    </row>
    <row r="28" spans="1:7" x14ac:dyDescent="0.25">
      <c r="A28">
        <v>0.26</v>
      </c>
      <c r="B28" s="1">
        <f t="shared" si="0"/>
        <v>1.8640107847521074E-2</v>
      </c>
    </row>
    <row r="29" spans="1:7" x14ac:dyDescent="0.25">
      <c r="A29">
        <v>0.28000000000000003</v>
      </c>
      <c r="B29" s="1">
        <f t="shared" si="0"/>
        <v>2.1321373720266535E-2</v>
      </c>
    </row>
    <row r="30" spans="1:7" x14ac:dyDescent="0.25">
      <c r="A30">
        <v>0.3</v>
      </c>
      <c r="B30" s="1">
        <f t="shared" si="0"/>
        <v>2.4281984155503991E-2</v>
      </c>
    </row>
    <row r="31" spans="1:7" x14ac:dyDescent="0.25">
      <c r="A31">
        <v>0.32</v>
      </c>
      <c r="B31" s="1">
        <f t="shared" si="0"/>
        <v>2.7551042341166836E-2</v>
      </c>
    </row>
    <row r="32" spans="1:7" x14ac:dyDescent="0.25">
      <c r="A32">
        <v>0.34</v>
      </c>
      <c r="B32" s="1">
        <f t="shared" si="0"/>
        <v>3.1160683546931228E-2</v>
      </c>
    </row>
    <row r="33" spans="1:2" x14ac:dyDescent="0.25">
      <c r="A33">
        <v>0.36</v>
      </c>
      <c r="B33" s="1">
        <f t="shared" si="0"/>
        <v>3.5146391018121531E-2</v>
      </c>
    </row>
    <row r="34" spans="1:2" x14ac:dyDescent="0.25">
      <c r="A34">
        <v>0.38</v>
      </c>
      <c r="B34" s="1">
        <f t="shared" si="0"/>
        <v>3.9547344780654345E-2</v>
      </c>
    </row>
    <row r="35" spans="1:2" x14ac:dyDescent="0.25">
      <c r="A35">
        <v>0.4</v>
      </c>
      <c r="B35" s="1">
        <f t="shared" si="0"/>
        <v>4.4406806785819375E-2</v>
      </c>
    </row>
    <row r="36" spans="1:2" x14ac:dyDescent="0.25">
      <c r="A36">
        <v>0.42</v>
      </c>
      <c r="B36" s="1">
        <f t="shared" si="0"/>
        <v>4.9772546180920876E-2</v>
      </c>
    </row>
    <row r="37" spans="1:2" x14ac:dyDescent="0.25">
      <c r="A37">
        <v>0.44</v>
      </c>
      <c r="B37" s="1">
        <f t="shared" si="0"/>
        <v>5.5697308886245592E-2</v>
      </c>
    </row>
    <row r="38" spans="1:2" x14ac:dyDescent="0.25">
      <c r="A38">
        <v>0.46</v>
      </c>
      <c r="B38" s="1">
        <f t="shared" si="0"/>
        <v>6.2239336094360276E-2</v>
      </c>
    </row>
    <row r="39" spans="1:2" x14ac:dyDescent="0.25">
      <c r="A39">
        <v>0.48</v>
      </c>
      <c r="B39" s="1">
        <f t="shared" si="0"/>
        <v>6.9462936788654547E-2</v>
      </c>
    </row>
    <row r="40" spans="1:2" x14ac:dyDescent="0.25">
      <c r="A40">
        <v>0.5</v>
      </c>
      <c r="B40" s="1">
        <f t="shared" si="0"/>
        <v>7.7439119909061785E-2</v>
      </c>
    </row>
    <row r="41" spans="1:2" x14ac:dyDescent="0.25">
      <c r="A41">
        <v>0.52</v>
      </c>
      <c r="B41" s="1">
        <f t="shared" si="0"/>
        <v>8.6246292379228956E-2</v>
      </c>
    </row>
    <row r="42" spans="1:2" x14ac:dyDescent="0.25">
      <c r="A42">
        <v>0.54</v>
      </c>
      <c r="B42" s="1">
        <f t="shared" si="0"/>
        <v>9.597102985683463E-2</v>
      </c>
    </row>
    <row r="43" spans="1:2" x14ac:dyDescent="0.25">
      <c r="A43">
        <v>0.56000000000000005</v>
      </c>
      <c r="B43" s="1">
        <f t="shared" si="0"/>
        <v>0.10670892778363138</v>
      </c>
    </row>
    <row r="44" spans="1:2" x14ac:dyDescent="0.25">
      <c r="A44">
        <v>0.57999999999999996</v>
      </c>
      <c r="B44" s="1">
        <f t="shared" si="0"/>
        <v>0.11856554110114514</v>
      </c>
    </row>
    <row r="45" spans="1:2" x14ac:dyDescent="0.25">
      <c r="A45">
        <v>0.6</v>
      </c>
      <c r="B45" s="1">
        <f t="shared" si="0"/>
        <v>0.13165742186956125</v>
      </c>
    </row>
    <row r="46" spans="1:2" x14ac:dyDescent="0.25">
      <c r="A46">
        <v>0.62</v>
      </c>
      <c r="B46" s="1">
        <f t="shared" si="0"/>
        <v>0.1461132649897251</v>
      </c>
    </row>
    <row r="47" spans="1:2" x14ac:dyDescent="0.25">
      <c r="A47">
        <v>0.64</v>
      </c>
      <c r="B47" s="1">
        <f t="shared" si="0"/>
        <v>0.16207517329085525</v>
      </c>
    </row>
    <row r="48" spans="1:2" x14ac:dyDescent="0.25">
      <c r="A48">
        <v>0.66</v>
      </c>
      <c r="B48" s="1">
        <f t="shared" si="0"/>
        <v>0.17970005441994708</v>
      </c>
    </row>
    <row r="49" spans="1:2" x14ac:dyDescent="0.25">
      <c r="A49">
        <v>0.68</v>
      </c>
      <c r="B49" s="1">
        <f t="shared" si="0"/>
        <v>0.19916116326447175</v>
      </c>
    </row>
    <row r="50" spans="1:2" x14ac:dyDescent="0.25">
      <c r="A50">
        <v>0.7</v>
      </c>
      <c r="B50" s="1">
        <f t="shared" si="0"/>
        <v>0.22064980507058837</v>
      </c>
    </row>
    <row r="51" spans="1:2" x14ac:dyDescent="0.25">
      <c r="A51">
        <v>0.72</v>
      </c>
      <c r="B51" s="1">
        <f t="shared" si="0"/>
        <v>0.24437721599874304</v>
      </c>
    </row>
    <row r="52" spans="1:2" x14ac:dyDescent="0.25">
      <c r="A52">
        <v>0.74</v>
      </c>
      <c r="B52" s="1">
        <f t="shared" si="0"/>
        <v>0.27057663960276368</v>
      </c>
    </row>
    <row r="53" spans="1:2" x14ac:dyDescent="0.25">
      <c r="A53">
        <v>0.76</v>
      </c>
      <c r="B53" s="1">
        <f t="shared" si="0"/>
        <v>0.29950561964451045</v>
      </c>
    </row>
    <row r="54" spans="1:2" x14ac:dyDescent="0.25">
      <c r="A54">
        <v>0.78</v>
      </c>
      <c r="B54" s="1">
        <f t="shared" si="0"/>
        <v>0.33144853178275124</v>
      </c>
    </row>
    <row r="55" spans="1:2" x14ac:dyDescent="0.25">
      <c r="A55">
        <v>0.8</v>
      </c>
      <c r="B55" s="1">
        <f t="shared" si="0"/>
        <v>0.36671937902309376</v>
      </c>
    </row>
    <row r="56" spans="1:2" x14ac:dyDescent="0.25">
      <c r="A56">
        <v>0.82</v>
      </c>
      <c r="B56" s="1">
        <f t="shared" si="0"/>
        <v>0.40566487840861387</v>
      </c>
    </row>
    <row r="57" spans="1:2" x14ac:dyDescent="0.25">
      <c r="A57">
        <v>0.84</v>
      </c>
      <c r="B57" s="1">
        <f t="shared" si="0"/>
        <v>0.44866786929375219</v>
      </c>
    </row>
    <row r="58" spans="1:2" x14ac:dyDescent="0.25">
      <c r="A58">
        <v>0.86</v>
      </c>
      <c r="B58" s="1">
        <f t="shared" si="0"/>
        <v>0.49615107670525699</v>
      </c>
    </row>
    <row r="59" spans="1:2" x14ac:dyDescent="0.25">
      <c r="A59">
        <v>0.88</v>
      </c>
      <c r="B59" s="1">
        <f t="shared" si="0"/>
        <v>0.54858126678450481</v>
      </c>
    </row>
    <row r="60" spans="1:2" x14ac:dyDescent="0.25">
      <c r="A60">
        <v>0.9</v>
      </c>
      <c r="B60" s="1">
        <f t="shared" si="0"/>
        <v>0.60647383515974163</v>
      </c>
    </row>
    <row r="61" spans="1:2" x14ac:dyDescent="0.25">
      <c r="A61">
        <v>0.92</v>
      </c>
      <c r="B61" s="1">
        <f t="shared" si="0"/>
        <v>0.67039787335253898</v>
      </c>
    </row>
    <row r="62" spans="1:2" x14ac:dyDescent="0.25">
      <c r="A62">
        <v>0.94</v>
      </c>
      <c r="B62" s="1">
        <f t="shared" si="0"/>
        <v>0.74098176302190866</v>
      </c>
    </row>
    <row r="63" spans="1:2" x14ac:dyDescent="0.25">
      <c r="A63">
        <v>0.96</v>
      </c>
      <c r="B63" s="1">
        <f t="shared" si="0"/>
        <v>0.81891935303822927</v>
      </c>
    </row>
    <row r="64" spans="1:2" x14ac:dyDescent="0.25">
      <c r="A64">
        <v>0.98</v>
      </c>
      <c r="B64" s="1">
        <f t="shared" si="0"/>
        <v>0.90497678010841764</v>
      </c>
    </row>
    <row r="65" spans="1:2" x14ac:dyDescent="0.25">
      <c r="A65">
        <v>1</v>
      </c>
      <c r="B65" s="1">
        <f t="shared" si="0"/>
        <v>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9:H42"/>
  <sheetViews>
    <sheetView tabSelected="1" topLeftCell="A6" zoomScaleNormal="100" workbookViewId="0">
      <selection activeCell="P27" sqref="P27"/>
    </sheetView>
  </sheetViews>
  <sheetFormatPr defaultRowHeight="15" x14ac:dyDescent="0.25"/>
  <cols>
    <col min="1" max="1" width="20.28515625" customWidth="1"/>
    <col min="8" max="8" width="24.28515625" customWidth="1"/>
  </cols>
  <sheetData>
    <row r="9" spans="1:8" s="2" customFormat="1" x14ac:dyDescent="0.25">
      <c r="A9" s="2" t="s">
        <v>30</v>
      </c>
    </row>
    <row r="10" spans="1:8" s="2" customFormat="1" x14ac:dyDescent="0.25">
      <c r="A10" s="2" t="s">
        <v>29</v>
      </c>
      <c r="B10" s="2" t="s">
        <v>28</v>
      </c>
      <c r="C10" s="2" t="s">
        <v>3</v>
      </c>
      <c r="D10" s="2" t="s">
        <v>2</v>
      </c>
      <c r="E10" s="2" t="s">
        <v>27</v>
      </c>
      <c r="F10" s="2" t="s">
        <v>26</v>
      </c>
      <c r="G10" s="2" t="s">
        <v>5</v>
      </c>
      <c r="H10" s="2" t="s">
        <v>25</v>
      </c>
    </row>
    <row r="11" spans="1:8" x14ac:dyDescent="0.25">
      <c r="A11" s="8">
        <v>5</v>
      </c>
      <c r="B11" s="8">
        <f>365*24*3600</f>
        <v>31536000</v>
      </c>
      <c r="C11" s="9">
        <v>4180</v>
      </c>
      <c r="D11" s="8">
        <v>1000</v>
      </c>
      <c r="E11" s="8">
        <v>850</v>
      </c>
      <c r="F11" s="8">
        <v>2200</v>
      </c>
      <c r="G11" s="8">
        <v>3</v>
      </c>
      <c r="H11" s="8">
        <f>0.01/24/3600</f>
        <v>1.1574074074074074E-7</v>
      </c>
    </row>
    <row r="13" spans="1:8" s="2" customFormat="1" x14ac:dyDescent="0.25">
      <c r="A13" s="2" t="s">
        <v>24</v>
      </c>
      <c r="H13"/>
    </row>
    <row r="14" spans="1:8" x14ac:dyDescent="0.25">
      <c r="A14" t="s">
        <v>23</v>
      </c>
      <c r="B14">
        <f>PI()*E11*F11/G11/B11</f>
        <v>6.2095998881837818E-2</v>
      </c>
    </row>
    <row r="15" spans="1:8" x14ac:dyDescent="0.25">
      <c r="A15" t="s">
        <v>22</v>
      </c>
      <c r="B15" s="1">
        <f>-H11*C11*D11/2/G11</f>
        <v>-8.0632716049382713E-2</v>
      </c>
    </row>
    <row r="16" spans="1:8" x14ac:dyDescent="0.25">
      <c r="A16" t="s">
        <v>21</v>
      </c>
      <c r="B16" s="1">
        <f>((B14^2 + B15^4/4)^0.5 + B15^2/2)^0.5 - B15</f>
        <v>0.33642921848832924</v>
      </c>
    </row>
    <row r="17" spans="1:7" x14ac:dyDescent="0.25">
      <c r="A17" t="s">
        <v>20</v>
      </c>
      <c r="B17">
        <f>((B14^2 + B15^4/4)^0.5 - B15^2/2)^0.5</f>
        <v>0.24275546494877845</v>
      </c>
    </row>
    <row r="19" spans="1:7" s="2" customFormat="1" x14ac:dyDescent="0.25">
      <c r="A19" s="2" t="s">
        <v>19</v>
      </c>
    </row>
    <row r="20" spans="1:7" s="2" customFormat="1" x14ac:dyDescent="0.25">
      <c r="A20" s="2" t="s">
        <v>18</v>
      </c>
      <c r="B20" s="7">
        <f>1/6</f>
        <v>0.16666666666666666</v>
      </c>
      <c r="C20" s="7">
        <f>2/6</f>
        <v>0.33333333333333331</v>
      </c>
      <c r="D20" s="7">
        <f>3/6</f>
        <v>0.5</v>
      </c>
      <c r="E20" s="7">
        <f>4/6</f>
        <v>0.66666666666666663</v>
      </c>
      <c r="F20" s="7">
        <f>5/6</f>
        <v>0.83333333333333337</v>
      </c>
      <c r="G20" s="7">
        <f>1</f>
        <v>1</v>
      </c>
    </row>
    <row r="21" spans="1:7" s="2" customFormat="1" x14ac:dyDescent="0.25">
      <c r="A21" s="2" t="s">
        <v>17</v>
      </c>
      <c r="B21" s="2" t="s">
        <v>16</v>
      </c>
      <c r="C21" s="2" t="s">
        <v>16</v>
      </c>
      <c r="D21" s="2" t="s">
        <v>16</v>
      </c>
      <c r="E21" s="2" t="s">
        <v>16</v>
      </c>
      <c r="F21" s="2" t="s">
        <v>16</v>
      </c>
      <c r="G21" s="2" t="s">
        <v>16</v>
      </c>
    </row>
    <row r="22" spans="1:7" x14ac:dyDescent="0.25">
      <c r="A22">
        <v>0</v>
      </c>
      <c r="B22" s="1">
        <f t="shared" ref="B22:G31" si="0">$A$11*EXP(-$B$16*$A22) * SIN(2*PI()*B$20 - $B$17*$A22)</f>
        <v>4.3301270189221928</v>
      </c>
      <c r="C22" s="1">
        <f t="shared" si="0"/>
        <v>4.3301270189221936</v>
      </c>
      <c r="D22" s="1">
        <f t="shared" si="0"/>
        <v>6.1257422745431001E-16</v>
      </c>
      <c r="E22" s="1">
        <f t="shared" si="0"/>
        <v>-4.3301270189221919</v>
      </c>
      <c r="F22" s="1">
        <f t="shared" si="0"/>
        <v>-4.3301270189221928</v>
      </c>
      <c r="G22" s="1">
        <f t="shared" si="0"/>
        <v>-1.22514845490862E-15</v>
      </c>
    </row>
    <row r="23" spans="1:7" x14ac:dyDescent="0.25">
      <c r="A23">
        <v>1</v>
      </c>
      <c r="B23" s="1">
        <f t="shared" si="0"/>
        <v>2.5731243834247004</v>
      </c>
      <c r="C23" s="1">
        <f t="shared" si="0"/>
        <v>3.4316549164215</v>
      </c>
      <c r="D23" s="1">
        <f t="shared" si="0"/>
        <v>0.85853053299679949</v>
      </c>
      <c r="E23" s="1">
        <f t="shared" si="0"/>
        <v>-2.5731243834246995</v>
      </c>
      <c r="F23" s="1">
        <f t="shared" si="0"/>
        <v>-3.4316549164215004</v>
      </c>
      <c r="G23" s="1">
        <f t="shared" si="0"/>
        <v>-0.85853053299680138</v>
      </c>
    </row>
    <row r="24" spans="1:7" x14ac:dyDescent="0.25">
      <c r="A24">
        <v>2</v>
      </c>
      <c r="B24" s="1">
        <f t="shared" si="0"/>
        <v>1.3588272100968373</v>
      </c>
      <c r="C24" s="1">
        <f t="shared" si="0"/>
        <v>2.549389600136911</v>
      </c>
      <c r="D24" s="1">
        <f t="shared" si="0"/>
        <v>1.1905623900400737</v>
      </c>
      <c r="E24" s="1">
        <f t="shared" si="0"/>
        <v>-1.3588272100968364</v>
      </c>
      <c r="F24" s="1">
        <f t="shared" si="0"/>
        <v>-2.549389600136911</v>
      </c>
      <c r="G24" s="1">
        <f t="shared" si="0"/>
        <v>-1.1905623900400739</v>
      </c>
    </row>
    <row r="25" spans="1:7" x14ac:dyDescent="0.25">
      <c r="A25">
        <v>3</v>
      </c>
      <c r="B25" s="1">
        <f t="shared" si="0"/>
        <v>0.57141447654114241</v>
      </c>
      <c r="C25" s="1">
        <f t="shared" si="0"/>
        <v>1.7843567078131157</v>
      </c>
      <c r="D25" s="1">
        <f t="shared" si="0"/>
        <v>1.2129422312719731</v>
      </c>
      <c r="E25" s="1">
        <f t="shared" si="0"/>
        <v>-0.57141447654114197</v>
      </c>
      <c r="F25" s="1">
        <f t="shared" si="0"/>
        <v>-1.7843567078131157</v>
      </c>
      <c r="G25" s="1">
        <f t="shared" si="0"/>
        <v>-1.2129422312719738</v>
      </c>
    </row>
    <row r="26" spans="1:7" x14ac:dyDescent="0.25">
      <c r="A26">
        <v>4</v>
      </c>
      <c r="B26" s="1">
        <f t="shared" si="0"/>
        <v>9.9066974351342804E-2</v>
      </c>
      <c r="C26" s="1">
        <f t="shared" si="0"/>
        <v>1.173625740423025</v>
      </c>
      <c r="D26" s="1">
        <f t="shared" si="0"/>
        <v>1.0745587660716822</v>
      </c>
      <c r="E26" s="1">
        <f t="shared" si="0"/>
        <v>-9.9066974351342499E-2</v>
      </c>
      <c r="F26" s="1">
        <f t="shared" si="0"/>
        <v>-1.1736257404230253</v>
      </c>
      <c r="G26" s="1">
        <f t="shared" si="0"/>
        <v>-1.0745587660716822</v>
      </c>
    </row>
    <row r="27" spans="1:7" x14ac:dyDescent="0.25">
      <c r="A27">
        <v>5</v>
      </c>
      <c r="B27" s="1">
        <f t="shared" si="0"/>
        <v>-0.15418251242027861</v>
      </c>
      <c r="C27" s="1">
        <f t="shared" si="0"/>
        <v>0.71705449249441156</v>
      </c>
      <c r="D27" s="1">
        <f t="shared" si="0"/>
        <v>0.87123700491469025</v>
      </c>
      <c r="E27" s="1">
        <f t="shared" si="0"/>
        <v>0.15418251242027911</v>
      </c>
      <c r="F27" s="1">
        <f t="shared" si="0"/>
        <v>-0.71705449249441167</v>
      </c>
      <c r="G27" s="1">
        <f t="shared" si="0"/>
        <v>-0.87123700491469025</v>
      </c>
    </row>
    <row r="28" spans="1:7" x14ac:dyDescent="0.25">
      <c r="A28">
        <v>6</v>
      </c>
      <c r="B28" s="1">
        <f t="shared" si="0"/>
        <v>-0.26436045580186562</v>
      </c>
      <c r="C28" s="1">
        <f t="shared" si="0"/>
        <v>0.39553112341284929</v>
      </c>
      <c r="D28" s="1">
        <f t="shared" si="0"/>
        <v>0.65989157921471497</v>
      </c>
      <c r="E28" s="1">
        <f t="shared" si="0"/>
        <v>0.26436045580186568</v>
      </c>
      <c r="F28" s="1">
        <f t="shared" si="0"/>
        <v>-0.39553112341284952</v>
      </c>
      <c r="G28" s="1">
        <f t="shared" si="0"/>
        <v>-0.65989157921471497</v>
      </c>
    </row>
    <row r="29" spans="1:7" x14ac:dyDescent="0.25">
      <c r="A29">
        <v>7</v>
      </c>
      <c r="B29" s="1">
        <f t="shared" si="0"/>
        <v>-0.28792906042065447</v>
      </c>
      <c r="C29" s="1">
        <f t="shared" si="0"/>
        <v>0.18262495570648385</v>
      </c>
      <c r="D29" s="1">
        <f t="shared" si="0"/>
        <v>0.47055401612713843</v>
      </c>
      <c r="E29" s="1">
        <f t="shared" si="0"/>
        <v>0.28792906042065475</v>
      </c>
      <c r="F29" s="1">
        <f t="shared" si="0"/>
        <v>-0.1826249557064839</v>
      </c>
      <c r="G29" s="1">
        <f t="shared" si="0"/>
        <v>-0.47055401612713843</v>
      </c>
    </row>
    <row r="30" spans="1:7" x14ac:dyDescent="0.25">
      <c r="A30">
        <v>8</v>
      </c>
      <c r="B30" s="1">
        <f t="shared" si="0"/>
        <v>-0.26439461737067776</v>
      </c>
      <c r="C30" s="1">
        <f t="shared" si="0"/>
        <v>5.1435174041946384E-2</v>
      </c>
      <c r="D30" s="1">
        <f t="shared" si="0"/>
        <v>0.31582979141262418</v>
      </c>
      <c r="E30" s="1">
        <f t="shared" si="0"/>
        <v>0.26439461737067776</v>
      </c>
      <c r="F30" s="1">
        <f t="shared" si="0"/>
        <v>-5.1435174041946564E-2</v>
      </c>
      <c r="G30" s="1">
        <f t="shared" si="0"/>
        <v>-0.31582979141262418</v>
      </c>
    </row>
    <row r="31" spans="1:7" x14ac:dyDescent="0.25">
      <c r="A31">
        <v>9</v>
      </c>
      <c r="B31" s="1">
        <f t="shared" si="0"/>
        <v>-0.21973252789182901</v>
      </c>
      <c r="C31" s="1">
        <f t="shared" si="0"/>
        <v>-2.1856576231166699E-2</v>
      </c>
      <c r="D31" s="1">
        <f t="shared" si="0"/>
        <v>0.19787595166066232</v>
      </c>
      <c r="E31" s="1">
        <f t="shared" si="0"/>
        <v>0.21973252789182904</v>
      </c>
      <c r="F31" s="1">
        <f t="shared" si="0"/>
        <v>2.1856576231166623E-2</v>
      </c>
      <c r="G31" s="1">
        <f t="shared" si="0"/>
        <v>-0.1978759516606623</v>
      </c>
    </row>
    <row r="32" spans="1:7" x14ac:dyDescent="0.25">
      <c r="A32">
        <v>10</v>
      </c>
      <c r="B32" s="1">
        <f t="shared" ref="B32:G42" si="1">$A$11*EXP(-$B$16*$A32) * SIN(2*PI()*B$20 - $B$17*$A32)</f>
        <v>-0.16980602841057271</v>
      </c>
      <c r="C32" s="1">
        <f t="shared" si="1"/>
        <v>-5.6554177846555684E-2</v>
      </c>
      <c r="D32" s="1">
        <f t="shared" si="1"/>
        <v>0.11325185056401706</v>
      </c>
      <c r="E32" s="1">
        <f t="shared" si="1"/>
        <v>0.16980602841057274</v>
      </c>
      <c r="F32" s="1">
        <f t="shared" si="1"/>
        <v>5.6554177846555635E-2</v>
      </c>
      <c r="G32" s="1">
        <f t="shared" si="1"/>
        <v>-0.11325185056401704</v>
      </c>
    </row>
    <row r="33" spans="1:7" x14ac:dyDescent="0.25">
      <c r="A33">
        <v>11</v>
      </c>
      <c r="B33" s="1">
        <f t="shared" si="1"/>
        <v>-0.12335947685809673</v>
      </c>
      <c r="C33" s="1">
        <f t="shared" si="1"/>
        <v>-6.7273914323052908E-2</v>
      </c>
      <c r="D33" s="1">
        <f t="shared" si="1"/>
        <v>5.6085562535043834E-2</v>
      </c>
      <c r="E33" s="1">
        <f t="shared" si="1"/>
        <v>0.12335947685809673</v>
      </c>
      <c r="F33" s="1">
        <f t="shared" si="1"/>
        <v>6.727391432305288E-2</v>
      </c>
      <c r="G33" s="1">
        <f t="shared" si="1"/>
        <v>-5.608556253504382E-2</v>
      </c>
    </row>
    <row r="34" spans="1:7" x14ac:dyDescent="0.25">
      <c r="A34">
        <v>12</v>
      </c>
      <c r="B34" s="1">
        <f t="shared" si="1"/>
        <v>-8.4424878099237391E-2</v>
      </c>
      <c r="C34" s="1">
        <f t="shared" si="1"/>
        <v>-6.4435067495943438E-2</v>
      </c>
      <c r="D34" s="1">
        <f t="shared" si="1"/>
        <v>1.9989810603293974E-2</v>
      </c>
      <c r="E34" s="1">
        <f t="shared" si="1"/>
        <v>8.4424878099237391E-2</v>
      </c>
      <c r="F34" s="1">
        <f t="shared" si="1"/>
        <v>6.443506749594341E-2</v>
      </c>
      <c r="G34" s="1">
        <f t="shared" si="1"/>
        <v>-1.9989810603293964E-2</v>
      </c>
    </row>
    <row r="35" spans="1:7" x14ac:dyDescent="0.25">
      <c r="A35">
        <v>13</v>
      </c>
      <c r="B35" s="1">
        <f t="shared" si="1"/>
        <v>-5.4131801245613412E-2</v>
      </c>
      <c r="C35" s="1">
        <f t="shared" si="1"/>
        <v>-5.502858873952076E-2</v>
      </c>
      <c r="D35" s="1">
        <f t="shared" si="1"/>
        <v>-8.9678749390733573E-4</v>
      </c>
      <c r="E35" s="1">
        <f t="shared" si="1"/>
        <v>5.4131801245613405E-2</v>
      </c>
      <c r="F35" s="1">
        <f t="shared" si="1"/>
        <v>5.5028588739520747E-2</v>
      </c>
      <c r="G35" s="1">
        <f t="shared" si="1"/>
        <v>8.9678749390734354E-4</v>
      </c>
    </row>
    <row r="36" spans="1:7" x14ac:dyDescent="0.25">
      <c r="A36">
        <v>14</v>
      </c>
      <c r="B36" s="1">
        <f t="shared" si="1"/>
        <v>-3.1989347576491342E-2</v>
      </c>
      <c r="C36" s="1">
        <f t="shared" si="1"/>
        <v>-4.3432723064413967E-2</v>
      </c>
      <c r="D36" s="1">
        <f t="shared" si="1"/>
        <v>-1.1443375487922625E-2</v>
      </c>
      <c r="E36" s="1">
        <f t="shared" si="1"/>
        <v>3.1989347576491328E-2</v>
      </c>
      <c r="F36" s="1">
        <f t="shared" si="1"/>
        <v>4.343272306441396E-2</v>
      </c>
      <c r="G36" s="1">
        <f t="shared" si="1"/>
        <v>1.144337548792263E-2</v>
      </c>
    </row>
    <row r="37" spans="1:7" x14ac:dyDescent="0.25">
      <c r="A37">
        <v>15</v>
      </c>
      <c r="B37" s="1">
        <f t="shared" si="1"/>
        <v>-1.6740405693695323E-2</v>
      </c>
      <c r="C37" s="1">
        <f t="shared" si="1"/>
        <v>-3.2151858310912676E-2</v>
      </c>
      <c r="D37" s="1">
        <f t="shared" si="1"/>
        <v>-1.5411452617217346E-2</v>
      </c>
      <c r="E37" s="1">
        <f t="shared" si="1"/>
        <v>1.6740405693695316E-2</v>
      </c>
      <c r="F37" s="1">
        <f t="shared" si="1"/>
        <v>3.2151858310912669E-2</v>
      </c>
      <c r="G37" s="1">
        <f t="shared" si="1"/>
        <v>1.5411452617217349E-2</v>
      </c>
    </row>
    <row r="38" spans="1:7" x14ac:dyDescent="0.25">
      <c r="A38">
        <v>16</v>
      </c>
      <c r="B38" s="1">
        <f t="shared" si="1"/>
        <v>-6.8921635136197593E-3</v>
      </c>
      <c r="C38" s="1">
        <f t="shared" si="1"/>
        <v>-2.242494956630306E-2</v>
      </c>
      <c r="D38" s="1">
        <f t="shared" si="1"/>
        <v>-1.5532786052683304E-2</v>
      </c>
      <c r="E38" s="1">
        <f t="shared" si="1"/>
        <v>6.8921635136197463E-3</v>
      </c>
      <c r="F38" s="1">
        <f t="shared" si="1"/>
        <v>2.242494956630306E-2</v>
      </c>
      <c r="G38" s="1">
        <f t="shared" si="1"/>
        <v>1.5532786052683305E-2</v>
      </c>
    </row>
    <row r="39" spans="1:7" x14ac:dyDescent="0.25">
      <c r="A39">
        <v>17</v>
      </c>
      <c r="B39" s="1">
        <f t="shared" si="1"/>
        <v>-1.0159108228202838E-3</v>
      </c>
      <c r="C39" s="1">
        <f t="shared" si="1"/>
        <v>-1.4692251996988303E-2</v>
      </c>
      <c r="D39" s="1">
        <f t="shared" si="1"/>
        <v>-1.3676341174168017E-2</v>
      </c>
      <c r="E39" s="1">
        <f t="shared" si="1"/>
        <v>1.0159108228202816E-3</v>
      </c>
      <c r="F39" s="1">
        <f t="shared" si="1"/>
        <v>1.4692251996988304E-2</v>
      </c>
      <c r="G39" s="1">
        <f t="shared" si="1"/>
        <v>1.3676341174168017E-2</v>
      </c>
    </row>
    <row r="40" spans="1:7" x14ac:dyDescent="0.25">
      <c r="A40">
        <v>18</v>
      </c>
      <c r="B40" s="1">
        <f t="shared" si="1"/>
        <v>2.1079038855521971E-3</v>
      </c>
      <c r="C40" s="1">
        <f t="shared" si="1"/>
        <v>-8.9321126498250105E-3</v>
      </c>
      <c r="D40" s="1">
        <f t="shared" si="1"/>
        <v>-1.1040016535377206E-2</v>
      </c>
      <c r="E40" s="1">
        <f t="shared" si="1"/>
        <v>-2.1079038855521984E-3</v>
      </c>
      <c r="F40" s="1">
        <f t="shared" si="1"/>
        <v>8.9321126498250122E-3</v>
      </c>
      <c r="G40" s="1">
        <f t="shared" si="1"/>
        <v>1.1040016535377206E-2</v>
      </c>
    </row>
    <row r="41" spans="1:7" x14ac:dyDescent="0.25">
      <c r="A41">
        <v>19</v>
      </c>
      <c r="B41" s="1">
        <f t="shared" si="1"/>
        <v>3.441490307586898E-3</v>
      </c>
      <c r="C41" s="1">
        <f t="shared" si="1"/>
        <v>-4.8898651046181407E-3</v>
      </c>
      <c r="D41" s="1">
        <f t="shared" si="1"/>
        <v>-8.3313554122050378E-3</v>
      </c>
      <c r="E41" s="1">
        <f t="shared" si="1"/>
        <v>-3.4414903075868988E-3</v>
      </c>
      <c r="F41" s="1">
        <f t="shared" si="1"/>
        <v>4.8898651046181425E-3</v>
      </c>
      <c r="G41" s="1">
        <f t="shared" si="1"/>
        <v>8.3313554122050378E-3</v>
      </c>
    </row>
    <row r="42" spans="1:7" x14ac:dyDescent="0.25">
      <c r="A42">
        <v>20</v>
      </c>
      <c r="B42" s="1">
        <f t="shared" si="1"/>
        <v>3.696913637508569E-3</v>
      </c>
      <c r="C42" s="1">
        <f t="shared" si="1"/>
        <v>-2.2234005104707064E-3</v>
      </c>
      <c r="D42" s="1">
        <f t="shared" si="1"/>
        <v>-5.920314147979275E-3</v>
      </c>
      <c r="E42" s="1">
        <f t="shared" si="1"/>
        <v>-3.6969136375085698E-3</v>
      </c>
      <c r="F42" s="1">
        <f t="shared" si="1"/>
        <v>2.2234005104707082E-3</v>
      </c>
      <c r="G42" s="1">
        <f t="shared" si="1"/>
        <v>5.920314147979275E-3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BredPap (1965) Analysis</vt:lpstr>
      <vt:lpstr>Stallman (1965)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cfitts</dc:creator>
  <cp:lastModifiedBy>cfitts</cp:lastModifiedBy>
  <dcterms:created xsi:type="dcterms:W3CDTF">2012-03-02T21:26:24Z</dcterms:created>
  <dcterms:modified xsi:type="dcterms:W3CDTF">2012-03-08T16:17:48Z</dcterms:modified>
</cp:coreProperties>
</file>